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329263\Desktop\Acessibilidade CPZR\Anexo V - Cronograma físico-finaceiro\"/>
    </mc:Choice>
  </mc:AlternateContent>
  <bookViews>
    <workbookView xWindow="0" yWindow="0" windowWidth="8445" windowHeight="7785" firstSheet="1" activeTab="1"/>
  </bookViews>
  <sheets>
    <sheet name="Planilha5" sheetId="1" state="hidden" r:id="rId1"/>
    <sheet name="Planilha10" sheetId="2" r:id="rId2"/>
  </sheets>
  <definedNames>
    <definedName name="_xlnm.Print_Area" localSheetId="1">Planilha10!$A$1:$I$43</definedName>
  </definedNames>
  <calcPr calcId="162913" iterateDelta="1E-4"/>
</workbook>
</file>

<file path=xl/calcChain.xml><?xml version="1.0" encoding="utf-8"?>
<calcChain xmlns="http://schemas.openxmlformats.org/spreadsheetml/2006/main">
  <c r="E30" i="2" l="1"/>
  <c r="F30" i="2"/>
  <c r="G30" i="2"/>
  <c r="H30" i="2"/>
  <c r="I30" i="2"/>
  <c r="D30" i="2"/>
  <c r="E28" i="2"/>
  <c r="F28" i="2"/>
  <c r="G28" i="2"/>
  <c r="H28" i="2"/>
  <c r="I28" i="2"/>
  <c r="D28" i="2"/>
  <c r="F26" i="2"/>
  <c r="G26" i="2"/>
  <c r="H26" i="2"/>
  <c r="I26" i="2"/>
  <c r="E26" i="2"/>
  <c r="E22" i="2"/>
  <c r="F22" i="2"/>
  <c r="G22" i="2"/>
  <c r="D22" i="2"/>
  <c r="E16" i="2"/>
  <c r="F16" i="2"/>
  <c r="G16" i="2"/>
  <c r="H16" i="2"/>
  <c r="I16" i="2"/>
  <c r="D16" i="2"/>
  <c r="I15" i="2" l="1"/>
  <c r="H15" i="2"/>
  <c r="G15" i="2"/>
  <c r="F15" i="2"/>
  <c r="F33" i="2" s="1"/>
  <c r="E15" i="2"/>
  <c r="E33" i="2" s="1"/>
  <c r="D15" i="2"/>
  <c r="D33" i="2" s="1"/>
  <c r="N28" i="2"/>
  <c r="M28" i="2"/>
  <c r="I33" i="2"/>
  <c r="G33" i="2"/>
  <c r="K13" i="2"/>
  <c r="L13" i="2"/>
  <c r="M13" i="2"/>
  <c r="N13" i="2"/>
  <c r="O13" i="2"/>
  <c r="J13" i="2"/>
  <c r="H33" i="2"/>
  <c r="H29" i="2"/>
  <c r="E29" i="2"/>
  <c r="J34" i="2"/>
  <c r="J30" i="2"/>
  <c r="J28" i="2"/>
  <c r="H24" i="2"/>
  <c r="H23" i="2"/>
  <c r="E20" i="2"/>
  <c r="F20" i="2"/>
  <c r="G20" i="2"/>
  <c r="H20" i="2"/>
  <c r="I20" i="2"/>
  <c r="D20" i="2"/>
  <c r="J20" i="2"/>
  <c r="G18" i="2"/>
  <c r="H18" i="2"/>
  <c r="I18" i="2"/>
  <c r="F18" i="2"/>
  <c r="K17" i="2"/>
  <c r="J17" i="2"/>
  <c r="I32" i="2"/>
  <c r="I31" i="2"/>
  <c r="C32" i="2"/>
  <c r="C33" i="2"/>
  <c r="D34" i="2" l="1"/>
  <c r="D35" i="2" l="1"/>
  <c r="E35" i="2" s="1"/>
  <c r="I34" i="2"/>
  <c r="H34" i="2"/>
  <c r="G34" i="2"/>
  <c r="C16" i="2"/>
  <c r="C26" i="2"/>
  <c r="E34" i="2"/>
  <c r="C22" i="2"/>
  <c r="C18" i="2"/>
  <c r="C28" i="2"/>
  <c r="C24" i="2"/>
  <c r="C30" i="2"/>
  <c r="C20" i="2"/>
  <c r="D36" i="2" l="1"/>
  <c r="E36" i="2"/>
  <c r="F34" i="2"/>
  <c r="F35" i="2" l="1"/>
  <c r="G35" i="2" l="1"/>
  <c r="F36" i="2"/>
  <c r="H35" i="2" l="1"/>
  <c r="G36" i="2"/>
  <c r="I35" i="2" l="1"/>
  <c r="H36" i="2"/>
  <c r="I36" i="2" l="1"/>
</calcChain>
</file>

<file path=xl/sharedStrings.xml><?xml version="1.0" encoding="utf-8"?>
<sst xmlns="http://schemas.openxmlformats.org/spreadsheetml/2006/main" count="30" uniqueCount="30">
  <si>
    <t>SERVIÇO PÚBLICO FEDERAL</t>
  </si>
  <si>
    <t>MINISTÉRIO DA EDUCAÇÃO</t>
  </si>
  <si>
    <t>INSTITUTO FEDERAL DE EDUCAÇÃO, CIÊNCIA E TECNOLOGIA DO SERTÃO PERNAMBUCANO</t>
  </si>
  <si>
    <t>DATA:</t>
  </si>
  <si>
    <t>LOCAL: PETROLINA – PE</t>
  </si>
  <si>
    <t>BDI:</t>
  </si>
  <si>
    <t>ITEM</t>
  </si>
  <si>
    <t>DESCRIÇÃO</t>
  </si>
  <si>
    <t>VALOR</t>
  </si>
  <si>
    <t>MESES</t>
  </si>
  <si>
    <t>SERVIÇOS PRELIMINARES</t>
  </si>
  <si>
    <t>TOTAL</t>
  </si>
  <si>
    <t>% EXECUTADO MENSAL</t>
  </si>
  <si>
    <t>VALOR TOTAL ACUMULADO</t>
  </si>
  <si>
    <t>% ACUMULADO</t>
  </si>
  <si>
    <t>Engenheira Civil</t>
  </si>
  <si>
    <t>CRONOGRAMA FÍSICO FINANCEIRO</t>
  </si>
  <si>
    <t>DIRETORIA DE ENGENHARIA E INFRAESTRUTURA - DEINF</t>
  </si>
  <si>
    <t>PRÓ-REITORIA DE ADMINISTRAÇÃO E ORÇAMENTO - PROAD</t>
  </si>
  <si>
    <t>OBJETO: IMPLANTAÇÃO DE ACESSIBILIDADE NOS BLOCOS ADMINISTRATIVOS, LABORATÓRIO E SALAS DE AULA DO CAMPUS PETROLINA ZONA RURAL</t>
  </si>
  <si>
    <t>GUARDA CORPO E CORRIMÃO</t>
  </si>
  <si>
    <t>RAMPAS</t>
  </si>
  <si>
    <t>FAIXA DE ACESSO GUARITA E PRAÇA</t>
  </si>
  <si>
    <t>GRELHAS DE FERRO</t>
  </si>
  <si>
    <t>PASSARELAS ELEVADAS</t>
  </si>
  <si>
    <t>CALÇADAS</t>
  </si>
  <si>
    <t>SANITÁRIOS – AGROINDÚSTRIA, LAB. DE SOLOS, LAB. DE ALIMENTOS E ESCOLA DO VINHO</t>
  </si>
  <si>
    <t>Layane Ribeiro Mascarenhas</t>
  </si>
  <si>
    <t>SIAPE:3054335</t>
  </si>
  <si>
    <t>PINTURA DE SINALIZAÇÃO DE PISO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</si>
</sst>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R$-416]&quot; &quot;#,##0.00;[Red]&quot;-&quot;[$R$-416]&quot; &quot;#,##0.00"/>
    <numFmt numFmtId="165" formatCode="dd/mm/yy"/>
    <numFmt numFmtId="166" formatCode="[$R$-416]\ #,##0.00;[Red][$R$-416]\ #,##0.00"/>
  </numFmts>
  <fonts count="14">
    <font>
      <sz val="11"/>
      <color rgb="FF000000"/>
      <name val="Liberation Sans"/>
    </font>
    <font>
      <sz val="12"/>
      <color rgb="FFFF0000"/>
      <name val="Calibri"/>
      <family val="2"/>
    </font>
    <font>
      <b/>
      <sz val="11"/>
      <color rgb="FF000000"/>
      <name val="Liberation Sans"/>
    </font>
    <font>
      <b/>
      <i/>
      <sz val="16"/>
      <color rgb="FF000000"/>
      <name val="Liberation Sans"/>
    </font>
    <font>
      <sz val="10"/>
      <color rgb="FF000000"/>
      <name val="Arial"/>
      <family val="2"/>
    </font>
    <font>
      <b/>
      <i/>
      <u/>
      <sz val="11"/>
      <color rgb="FF000000"/>
      <name val="Liberation Sans"/>
    </font>
    <font>
      <sz val="11"/>
      <color rgb="FF000000"/>
      <name val="Arial"/>
      <family val="2"/>
    </font>
    <font>
      <sz val="10"/>
      <color rgb="FF000000"/>
      <name val="Liberation Sans"/>
    </font>
    <font>
      <sz val="12"/>
      <color rgb="FF000000"/>
      <name val="Liberation Sans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b/>
      <i/>
      <sz val="12"/>
      <color rgb="FF000000"/>
      <name val="Arial"/>
      <family val="2"/>
    </font>
    <font>
      <b/>
      <sz val="11"/>
      <color rgb="FF000000"/>
      <name val="Arial"/>
      <family val="2"/>
    </font>
    <font>
      <b/>
      <sz val="9"/>
      <color rgb="FF00000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rgb="FFCCCCCC"/>
        <bgColor rgb="FFCCCCCC"/>
      </patternFill>
    </fill>
    <fill>
      <patternFill patternType="solid">
        <fgColor rgb="FF99CC66"/>
        <bgColor rgb="FF99CC6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99CC66"/>
      </patternFill>
    </fill>
  </fills>
  <borders count="2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1" fillId="0" borderId="0" applyNumberFormat="0" applyBorder="0" applyProtection="0"/>
    <xf numFmtId="0" fontId="2" fillId="2" borderId="1" applyNumberFormat="0" applyProtection="0"/>
    <xf numFmtId="0" fontId="3" fillId="0" borderId="0" applyNumberFormat="0" applyBorder="0" applyProtection="0">
      <alignment horizontal="center"/>
    </xf>
    <xf numFmtId="0" fontId="3" fillId="0" borderId="0" applyNumberFormat="0" applyBorder="0" applyProtection="0">
      <alignment horizontal="center" textRotation="90"/>
    </xf>
    <xf numFmtId="0" fontId="4" fillId="0" borderId="0" applyNumberFormat="0" applyBorder="0" applyProtection="0"/>
    <xf numFmtId="0" fontId="5" fillId="0" borderId="0" applyNumberFormat="0" applyBorder="0" applyProtection="0"/>
    <xf numFmtId="164" fontId="5" fillId="0" borderId="0" applyBorder="0" applyProtection="0"/>
  </cellStyleXfs>
  <cellXfs count="74">
    <xf numFmtId="0" fontId="0" fillId="0" borderId="0" xfId="0"/>
    <xf numFmtId="0" fontId="6" fillId="0" borderId="0" xfId="0" applyFont="1"/>
    <xf numFmtId="0" fontId="4" fillId="0" borderId="0" xfId="0" applyFont="1" applyBorder="1"/>
    <xf numFmtId="164" fontId="9" fillId="0" borderId="4" xfId="0" applyNumberFormat="1" applyFont="1" applyBorder="1"/>
    <xf numFmtId="164" fontId="10" fillId="0" borderId="4" xfId="0" applyNumberFormat="1" applyFont="1" applyBorder="1"/>
    <xf numFmtId="10" fontId="10" fillId="0" borderId="1" xfId="0" applyNumberFormat="1" applyFont="1" applyBorder="1" applyAlignment="1">
      <alignment vertical="center"/>
    </xf>
    <xf numFmtId="10" fontId="10" fillId="4" borderId="1" xfId="0" applyNumberFormat="1" applyFont="1" applyFill="1" applyBorder="1" applyAlignment="1">
      <alignment vertical="center"/>
    </xf>
    <xf numFmtId="164" fontId="9" fillId="0" borderId="1" xfId="0" applyNumberFormat="1" applyFont="1" applyBorder="1"/>
    <xf numFmtId="164" fontId="10" fillId="0" borderId="1" xfId="0" applyNumberFormat="1" applyFont="1" applyBorder="1"/>
    <xf numFmtId="10" fontId="10" fillId="0" borderId="1" xfId="0" applyNumberFormat="1" applyFont="1" applyFill="1" applyBorder="1" applyAlignment="1">
      <alignment vertical="center"/>
    </xf>
    <xf numFmtId="164" fontId="9" fillId="3" borderId="1" xfId="0" applyNumberFormat="1" applyFont="1" applyFill="1" applyBorder="1"/>
    <xf numFmtId="0" fontId="10" fillId="3" borderId="2" xfId="0" applyFont="1" applyFill="1" applyBorder="1"/>
    <xf numFmtId="10" fontId="9" fillId="3" borderId="1" xfId="0" applyNumberFormat="1" applyFont="1" applyFill="1" applyBorder="1"/>
    <xf numFmtId="0" fontId="10" fillId="3" borderId="7" xfId="0" applyFont="1" applyFill="1" applyBorder="1"/>
    <xf numFmtId="164" fontId="9" fillId="3" borderId="8" xfId="0" applyNumberFormat="1" applyFont="1" applyFill="1" applyBorder="1"/>
    <xf numFmtId="164" fontId="9" fillId="3" borderId="9" xfId="0" applyNumberFormat="1" applyFont="1" applyFill="1" applyBorder="1"/>
    <xf numFmtId="0" fontId="10" fillId="0" borderId="0" xfId="0" applyFont="1" applyBorder="1" applyAlignment="1">
      <alignment horizontal="center" vertical="center"/>
    </xf>
    <xf numFmtId="0" fontId="10" fillId="0" borderId="0" xfId="0" applyFont="1" applyBorder="1"/>
    <xf numFmtId="0" fontId="12" fillId="0" borderId="0" xfId="0" applyFont="1" applyBorder="1"/>
    <xf numFmtId="0" fontId="12" fillId="0" borderId="0" xfId="0" applyFont="1" applyBorder="1" applyAlignment="1">
      <alignment horizontal="right" vertical="center"/>
    </xf>
    <xf numFmtId="165" fontId="12" fillId="0" borderId="0" xfId="0" applyNumberFormat="1" applyFont="1" applyBorder="1" applyAlignment="1">
      <alignment horizontal="center"/>
    </xf>
    <xf numFmtId="0" fontId="12" fillId="0" borderId="0" xfId="0" applyFont="1" applyBorder="1" applyAlignment="1">
      <alignment horizontal="center" vertical="center"/>
    </xf>
    <xf numFmtId="10" fontId="12" fillId="0" borderId="0" xfId="0" applyNumberFormat="1" applyFont="1" applyBorder="1" applyAlignment="1">
      <alignment horizontal="center" vertical="center"/>
    </xf>
    <xf numFmtId="0" fontId="12" fillId="0" borderId="0" xfId="0" applyFont="1" applyBorder="1" applyAlignment="1">
      <alignment vertical="center"/>
    </xf>
    <xf numFmtId="164" fontId="10" fillId="0" borderId="6" xfId="0" applyNumberFormat="1" applyFont="1" applyBorder="1"/>
    <xf numFmtId="164" fontId="10" fillId="0" borderId="10" xfId="0" applyNumberFormat="1" applyFont="1" applyBorder="1"/>
    <xf numFmtId="10" fontId="10" fillId="4" borderId="10" xfId="0" applyNumberFormat="1" applyFont="1" applyFill="1" applyBorder="1" applyAlignment="1">
      <alignment vertical="center"/>
    </xf>
    <xf numFmtId="10" fontId="10" fillId="0" borderId="10" xfId="0" applyNumberFormat="1" applyFont="1" applyFill="1" applyBorder="1" applyAlignment="1">
      <alignment vertical="center"/>
    </xf>
    <xf numFmtId="164" fontId="9" fillId="3" borderId="5" xfId="0" applyNumberFormat="1" applyFont="1" applyFill="1" applyBorder="1"/>
    <xf numFmtId="10" fontId="10" fillId="0" borderId="6" xfId="0" applyNumberFormat="1" applyFont="1" applyFill="1" applyBorder="1" applyAlignment="1">
      <alignment vertical="center"/>
    </xf>
    <xf numFmtId="0" fontId="9" fillId="3" borderId="6" xfId="0" applyFont="1" applyFill="1" applyBorder="1" applyAlignment="1">
      <alignment horizontal="center" vertical="center"/>
    </xf>
    <xf numFmtId="166" fontId="0" fillId="0" borderId="0" xfId="0" applyNumberFormat="1"/>
    <xf numFmtId="164" fontId="10" fillId="5" borderId="1" xfId="0" applyNumberFormat="1" applyFont="1" applyFill="1" applyBorder="1"/>
    <xf numFmtId="10" fontId="10" fillId="6" borderId="1" xfId="0" applyNumberFormat="1" applyFont="1" applyFill="1" applyBorder="1" applyAlignment="1">
      <alignment vertical="center"/>
    </xf>
    <xf numFmtId="164" fontId="10" fillId="5" borderId="10" xfId="0" applyNumberFormat="1" applyFont="1" applyFill="1" applyBorder="1"/>
    <xf numFmtId="10" fontId="10" fillId="6" borderId="10" xfId="0" applyNumberFormat="1" applyFont="1" applyFill="1" applyBorder="1" applyAlignment="1">
      <alignment vertical="center"/>
    </xf>
    <xf numFmtId="10" fontId="9" fillId="3" borderId="11" xfId="0" applyNumberFormat="1" applyFont="1" applyFill="1" applyBorder="1"/>
    <xf numFmtId="0" fontId="9" fillId="3" borderId="16" xfId="0" applyFont="1" applyFill="1" applyBorder="1" applyAlignment="1">
      <alignment horizontal="center" vertical="center"/>
    </xf>
    <xf numFmtId="164" fontId="10" fillId="0" borderId="5" xfId="0" applyNumberFormat="1" applyFont="1" applyBorder="1"/>
    <xf numFmtId="10" fontId="10" fillId="4" borderId="9" xfId="0" applyNumberFormat="1" applyFont="1" applyFill="1" applyBorder="1" applyAlignment="1">
      <alignment vertical="center"/>
    </xf>
    <xf numFmtId="164" fontId="10" fillId="0" borderId="16" xfId="0" applyNumberFormat="1" applyFont="1" applyBorder="1"/>
    <xf numFmtId="10" fontId="10" fillId="4" borderId="17" xfId="0" applyNumberFormat="1" applyFont="1" applyFill="1" applyBorder="1" applyAlignment="1">
      <alignment vertical="center"/>
    </xf>
    <xf numFmtId="164" fontId="10" fillId="0" borderId="17" xfId="0" applyNumberFormat="1" applyFont="1" applyBorder="1"/>
    <xf numFmtId="164" fontId="10" fillId="5" borderId="16" xfId="0" applyNumberFormat="1" applyFont="1" applyFill="1" applyBorder="1"/>
    <xf numFmtId="10" fontId="10" fillId="6" borderId="16" xfId="0" applyNumberFormat="1" applyFont="1" applyFill="1" applyBorder="1" applyAlignment="1">
      <alignment vertical="center"/>
    </xf>
    <xf numFmtId="10" fontId="9" fillId="3" borderId="17" xfId="0" applyNumberFormat="1" applyFont="1" applyFill="1" applyBorder="1"/>
    <xf numFmtId="0" fontId="10" fillId="3" borderId="18" xfId="0" applyFont="1" applyFill="1" applyBorder="1"/>
    <xf numFmtId="10" fontId="9" fillId="3" borderId="19" xfId="0" applyNumberFormat="1" applyFont="1" applyFill="1" applyBorder="1"/>
    <xf numFmtId="10" fontId="9" fillId="3" borderId="20" xfId="0" applyNumberFormat="1" applyFont="1" applyFill="1" applyBorder="1"/>
    <xf numFmtId="0" fontId="9" fillId="3" borderId="12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horizontal="center" vertical="center"/>
    </xf>
    <xf numFmtId="0" fontId="9" fillId="3" borderId="13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  <xf numFmtId="0" fontId="8" fillId="0" borderId="0" xfId="0" applyFont="1" applyBorder="1"/>
    <xf numFmtId="0" fontId="0" fillId="0" borderId="0" xfId="0" applyFont="1" applyBorder="1"/>
    <xf numFmtId="0" fontId="12" fillId="0" borderId="0" xfId="0" applyFont="1" applyBorder="1" applyAlignment="1">
      <alignment horizontal="left" vertical="center"/>
    </xf>
    <xf numFmtId="0" fontId="13" fillId="0" borderId="0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left" vertical="center"/>
    </xf>
    <xf numFmtId="0" fontId="10" fillId="0" borderId="4" xfId="0" applyFont="1" applyFill="1" applyBorder="1" applyAlignment="1">
      <alignment horizontal="left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left" vertical="center" wrapText="1"/>
    </xf>
    <xf numFmtId="0" fontId="10" fillId="0" borderId="4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7" fillId="0" borderId="0" xfId="0" applyFont="1" applyBorder="1"/>
    <xf numFmtId="0" fontId="12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/>
    </xf>
    <xf numFmtId="0" fontId="9" fillId="3" borderId="2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  <xf numFmtId="0" fontId="9" fillId="3" borderId="19" xfId="0" applyFont="1" applyFill="1" applyBorder="1" applyAlignment="1">
      <alignment horizontal="center" vertical="center"/>
    </xf>
    <xf numFmtId="0" fontId="9" fillId="3" borderId="14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/>
    </xf>
  </cellXfs>
  <cellStyles count="8">
    <cellStyle name="Excel Built-in Explanatory Text" xfId="1"/>
    <cellStyle name="Excel_CondFormat_1_1_1" xfId="2"/>
    <cellStyle name="Heading" xfId="3"/>
    <cellStyle name="Heading1" xfId="4"/>
    <cellStyle name="Normal" xfId="0" builtinId="0" customBuiltin="1"/>
    <cellStyle name="Normal 2" xfId="5"/>
    <cellStyle name="Result" xfId="6"/>
    <cellStyle name="Result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w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jp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4169517" y="71277"/>
    <xdr:ext cx="1029239" cy="1077483"/>
    <xdr:pic>
      <xdr:nvPicPr>
        <xdr:cNvPr id="2" name="Figura 1"/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4169517" y="71277"/>
          <a:ext cx="1029239" cy="1077483"/>
        </a:xfrm>
        <a:prstGeom prst="rect">
          <a:avLst/>
        </a:prstGeom>
        <a:noFill/>
        <a:ln>
          <a:noFill/>
        </a:ln>
      </xdr:spPr>
    </xdr:pic>
    <xdr:clientData/>
  </xdr:absoluteAnchor>
  <xdr:oneCellAnchor>
    <xdr:from>
      <xdr:col>0</xdr:col>
      <xdr:colOff>8284</xdr:colOff>
      <xdr:row>0</xdr:row>
      <xdr:rowOff>104040</xdr:rowOff>
    </xdr:from>
    <xdr:ext cx="2122916" cy="829443"/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2">
          <a:lum/>
          <a:alphaModFix/>
        </a:blip>
        <a:srcRect l="1892" t="4995" r="4427" b="4934"/>
        <a:stretch>
          <a:fillRect/>
        </a:stretch>
      </xdr:blipFill>
      <xdr:spPr>
        <a:xfrm>
          <a:off x="8284" y="104040"/>
          <a:ext cx="2122916" cy="829443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340522</xdr:colOff>
      <xdr:row>0</xdr:row>
      <xdr:rowOff>92870</xdr:rowOff>
    </xdr:from>
    <xdr:ext cx="986363" cy="1030848"/>
    <xdr:pic>
      <xdr:nvPicPr>
        <xdr:cNvPr id="3" name="Imagem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74585" y="92870"/>
          <a:ext cx="986363" cy="1030848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7</xdr:col>
      <xdr:colOff>1119188</xdr:colOff>
      <xdr:row>0</xdr:row>
      <xdr:rowOff>142875</xdr:rowOff>
    </xdr:from>
    <xdr:ext cx="1227927" cy="1135287"/>
    <xdr:pic>
      <xdr:nvPicPr>
        <xdr:cNvPr id="4" name="Figura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882313" y="142875"/>
          <a:ext cx="1227927" cy="1135287"/>
        </a:xfrm>
        <a:prstGeom prst="rect">
          <a:avLst/>
        </a:prstGeom>
        <a:noFill/>
        <a:ln>
          <a:noFill/>
        </a:ln>
      </xdr:spPr>
    </xdr:pic>
    <xdr:clientData/>
  </xdr:oneCellAnchor>
  <xdr:twoCellAnchor editAs="oneCell">
    <xdr:from>
      <xdr:col>0</xdr:col>
      <xdr:colOff>142875</xdr:colOff>
      <xdr:row>0</xdr:row>
      <xdr:rowOff>59532</xdr:rowOff>
    </xdr:from>
    <xdr:to>
      <xdr:col>1</xdr:col>
      <xdr:colOff>1611652</xdr:colOff>
      <xdr:row>0</xdr:row>
      <xdr:rowOff>785532</xdr:rowOff>
    </xdr:to>
    <xdr:pic>
      <xdr:nvPicPr>
        <xdr:cNvPr id="5" name="Figura 2_0"/>
        <xdr:cNvPicPr/>
      </xdr:nvPicPr>
      <xdr:blipFill>
        <a:blip xmlns:r="http://schemas.openxmlformats.org/officeDocument/2006/relationships" r:embed="rId3"/>
        <a:srcRect l="25006" t="34923" r="20002" b="29916"/>
        <a:stretch/>
      </xdr:blipFill>
      <xdr:spPr>
        <a:xfrm>
          <a:off x="142875" y="59532"/>
          <a:ext cx="1968840" cy="72600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cols>
    <col min="1" max="1" width="10.625" customWidth="1"/>
    <col min="2" max="2" width="9" customWidth="1"/>
  </cols>
  <sheetData/>
  <printOptions horizontalCentered="1"/>
  <pageMargins left="0" right="0" top="0.39370078740157505" bottom="0.39370078740157505" header="0" footer="0"/>
  <pageSetup paperSize="0" scale="65" fitToWidth="0" fitToHeight="0" pageOrder="overThenDown" orientation="landscape" useFirstPageNumber="1" horizontalDpi="0" verticalDpi="0" copies="0"/>
  <headerFooter>
    <oddFooter>&amp;CPágina 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4"/>
  <sheetViews>
    <sheetView tabSelected="1" view="pageBreakPreview" zoomScale="80" zoomScaleNormal="80" zoomScaleSheetLayoutView="80" workbookViewId="0">
      <selection activeCell="I36" sqref="I36"/>
    </sheetView>
  </sheetViews>
  <sheetFormatPr defaultRowHeight="14.25"/>
  <cols>
    <col min="1" max="1" width="6.625" style="1" customWidth="1"/>
    <col min="2" max="2" width="53.375" style="1" customWidth="1"/>
    <col min="3" max="3" width="16.625" style="1" customWidth="1"/>
    <col min="4" max="5" width="15.25" style="1" customWidth="1"/>
    <col min="6" max="9" width="16.625" style="1" customWidth="1"/>
    <col min="10" max="10" width="13.75" style="1" bestFit="1" customWidth="1"/>
    <col min="11" max="11" width="12.625" style="1" bestFit="1" customWidth="1"/>
    <col min="12" max="14" width="9" style="1"/>
    <col min="15" max="15" width="11.25" style="1" customWidth="1"/>
    <col min="16" max="16384" width="9" style="1"/>
  </cols>
  <sheetData>
    <row r="1" spans="1:15" ht="88.5" customHeight="1">
      <c r="A1" s="53"/>
      <c r="B1" s="53"/>
      <c r="C1" s="53"/>
      <c r="D1" s="53"/>
      <c r="E1" s="53"/>
      <c r="F1" s="53"/>
      <c r="G1" s="53"/>
      <c r="H1" s="53"/>
      <c r="I1" s="53"/>
    </row>
    <row r="2" spans="1:15">
      <c r="A2" s="56" t="s">
        <v>0</v>
      </c>
      <c r="B2" s="56"/>
      <c r="C2" s="56"/>
      <c r="D2" s="56"/>
      <c r="E2" s="56"/>
      <c r="F2" s="56"/>
      <c r="G2" s="56"/>
      <c r="H2" s="56"/>
      <c r="I2" s="56"/>
    </row>
    <row r="3" spans="1:15">
      <c r="A3" s="56" t="s">
        <v>1</v>
      </c>
      <c r="B3" s="56"/>
      <c r="C3" s="56"/>
      <c r="D3" s="56"/>
      <c r="E3" s="56"/>
      <c r="F3" s="56"/>
      <c r="G3" s="56"/>
      <c r="H3" s="56"/>
      <c r="I3" s="56"/>
    </row>
    <row r="4" spans="1:15">
      <c r="A4" s="56" t="s">
        <v>2</v>
      </c>
      <c r="B4" s="56"/>
      <c r="C4" s="56"/>
      <c r="D4" s="56"/>
      <c r="E4" s="56"/>
      <c r="F4" s="56"/>
      <c r="G4" s="56"/>
      <c r="H4" s="56"/>
      <c r="I4" s="56"/>
    </row>
    <row r="5" spans="1:15">
      <c r="A5" s="56" t="s">
        <v>18</v>
      </c>
      <c r="B5" s="56"/>
      <c r="C5" s="56"/>
      <c r="D5" s="56"/>
      <c r="E5" s="56"/>
      <c r="F5" s="56"/>
      <c r="G5" s="56"/>
      <c r="H5" s="56"/>
      <c r="I5" s="56"/>
    </row>
    <row r="6" spans="1:15">
      <c r="A6" s="56" t="s">
        <v>17</v>
      </c>
      <c r="B6" s="56"/>
      <c r="C6" s="56"/>
      <c r="D6" s="56"/>
      <c r="E6" s="56"/>
      <c r="F6" s="56"/>
      <c r="G6" s="56"/>
      <c r="H6" s="56"/>
      <c r="I6" s="56"/>
    </row>
    <row r="7" spans="1:15" customFormat="1">
      <c r="A7" s="54"/>
      <c r="B7" s="54"/>
      <c r="C7" s="54"/>
      <c r="D7" s="54"/>
      <c r="E7" s="54"/>
      <c r="F7" s="54"/>
      <c r="G7" s="54"/>
      <c r="H7" s="54"/>
      <c r="I7" s="54"/>
    </row>
    <row r="8" spans="1:15" customFormat="1" ht="21" customHeight="1">
      <c r="A8" s="66" t="s">
        <v>16</v>
      </c>
      <c r="B8" s="66"/>
      <c r="C8" s="66"/>
      <c r="D8" s="66"/>
      <c r="E8" s="66"/>
      <c r="F8" s="66"/>
      <c r="G8" s="66"/>
      <c r="H8" s="66"/>
      <c r="I8" s="66"/>
    </row>
    <row r="9" spans="1:15" customFormat="1" ht="9.75" customHeight="1">
      <c r="A9" s="54"/>
      <c r="B9" s="54"/>
      <c r="C9" s="54"/>
      <c r="D9" s="54"/>
      <c r="E9" s="54"/>
      <c r="F9" s="54"/>
      <c r="G9" s="54"/>
      <c r="H9" s="54"/>
      <c r="I9" s="54"/>
    </row>
    <row r="10" spans="1:15" customFormat="1" ht="15">
      <c r="A10" s="23" t="s">
        <v>19</v>
      </c>
      <c r="B10" s="23"/>
      <c r="C10" s="23"/>
      <c r="D10" s="23"/>
      <c r="E10" s="23"/>
      <c r="F10" s="23"/>
      <c r="G10" s="18"/>
      <c r="H10" s="19" t="s">
        <v>3</v>
      </c>
      <c r="I10" s="20">
        <v>44473</v>
      </c>
    </row>
    <row r="11" spans="1:15" customFormat="1" ht="15">
      <c r="A11" s="55" t="s">
        <v>4</v>
      </c>
      <c r="B11" s="55"/>
      <c r="C11" s="55"/>
      <c r="D11" s="55"/>
      <c r="E11" s="55"/>
      <c r="F11" s="21"/>
      <c r="G11" s="18"/>
      <c r="H11" s="19" t="s">
        <v>5</v>
      </c>
      <c r="I11" s="22">
        <v>0.26279999999999998</v>
      </c>
    </row>
    <row r="12" spans="1:15" customFormat="1" ht="8.25" customHeight="1" thickBot="1">
      <c r="A12" s="53"/>
      <c r="B12" s="53"/>
      <c r="C12" s="53"/>
      <c r="D12" s="53"/>
      <c r="E12" s="53"/>
      <c r="F12" s="53"/>
      <c r="G12" s="53"/>
      <c r="H12" s="53"/>
      <c r="I12" s="53"/>
      <c r="J12" s="12">
        <v>5.68796415357221E-2</v>
      </c>
      <c r="K12" s="12">
        <v>7.8098200969692763E-2</v>
      </c>
      <c r="L12" s="12">
        <v>0.20795475484556944</v>
      </c>
      <c r="M12" s="12">
        <v>0.227723718832679</v>
      </c>
      <c r="N12" s="12">
        <v>0.25732478483205307</v>
      </c>
      <c r="O12" s="12">
        <v>0.11017323661327608</v>
      </c>
    </row>
    <row r="13" spans="1:15" customFormat="1" ht="15.75">
      <c r="A13" s="49" t="s">
        <v>6</v>
      </c>
      <c r="B13" s="51" t="s">
        <v>7</v>
      </c>
      <c r="C13" s="51" t="s">
        <v>8</v>
      </c>
      <c r="D13" s="51" t="s">
        <v>9</v>
      </c>
      <c r="E13" s="51"/>
      <c r="F13" s="51"/>
      <c r="G13" s="51"/>
      <c r="H13" s="51"/>
      <c r="I13" s="72"/>
      <c r="J13">
        <f>J12*$O$14</f>
        <v>4354.0523776900545</v>
      </c>
      <c r="K13">
        <f t="shared" ref="K13:O13" si="0">K12*$O$14</f>
        <v>5978.3016988925465</v>
      </c>
      <c r="L13">
        <f t="shared" si="0"/>
        <v>15918.628710391171</v>
      </c>
      <c r="M13">
        <f t="shared" si="0"/>
        <v>17431.913645537705</v>
      </c>
      <c r="N13">
        <f t="shared" si="0"/>
        <v>19697.831438212113</v>
      </c>
      <c r="O13">
        <f t="shared" si="0"/>
        <v>8433.5982063560969</v>
      </c>
    </row>
    <row r="14" spans="1:15" customFormat="1" ht="15.75">
      <c r="A14" s="50"/>
      <c r="B14" s="52"/>
      <c r="C14" s="52"/>
      <c r="D14" s="30">
        <v>1</v>
      </c>
      <c r="E14" s="30">
        <v>2</v>
      </c>
      <c r="F14" s="30">
        <v>3</v>
      </c>
      <c r="G14" s="30">
        <v>4</v>
      </c>
      <c r="H14" s="30">
        <v>5</v>
      </c>
      <c r="I14" s="37">
        <v>6</v>
      </c>
      <c r="O14">
        <v>76548.52</v>
      </c>
    </row>
    <row r="15" spans="1:15" customFormat="1" ht="15.95" customHeight="1">
      <c r="A15" s="59">
        <v>1</v>
      </c>
      <c r="B15" s="58" t="s">
        <v>10</v>
      </c>
      <c r="C15" s="3">
        <v>79085.13</v>
      </c>
      <c r="D15" s="4">
        <f>2536.61+J13+N28</f>
        <v>7679.694044356721</v>
      </c>
      <c r="E15" s="4">
        <f>5978.30169889255+N28</f>
        <v>6767.3333655592169</v>
      </c>
      <c r="F15" s="4">
        <f>15918.6287103912+N28</f>
        <v>16707.660377057866</v>
      </c>
      <c r="G15" s="4">
        <f>17431.9136455377+N28</f>
        <v>18220.945312204367</v>
      </c>
      <c r="H15" s="4">
        <f>19697.8314382121+N28</f>
        <v>20486.863104878765</v>
      </c>
      <c r="I15" s="38">
        <f>8433.5982063561+N28</f>
        <v>9222.6298730227682</v>
      </c>
    </row>
    <row r="16" spans="1:15" customFormat="1" ht="15">
      <c r="A16" s="60"/>
      <c r="B16" s="73"/>
      <c r="C16" s="9">
        <f>C15/$C$33</f>
        <v>6.3895077773193504E-2</v>
      </c>
      <c r="D16" s="6">
        <f>D15/$C$15</f>
        <v>9.7106675355489974E-2</v>
      </c>
      <c r="E16" s="6">
        <f t="shared" ref="E16:I16" si="1">E15/$C$15</f>
        <v>8.5570237610524458E-2</v>
      </c>
      <c r="F16" s="6">
        <f t="shared" si="1"/>
        <v>0.21126171730460411</v>
      </c>
      <c r="G16" s="6">
        <f t="shared" si="1"/>
        <v>0.23039660315667895</v>
      </c>
      <c r="H16" s="6">
        <f t="shared" si="1"/>
        <v>0.25904823201123606</v>
      </c>
      <c r="I16" s="6">
        <f t="shared" si="1"/>
        <v>0.11661648495770023</v>
      </c>
    </row>
    <row r="17" spans="1:14" customFormat="1" ht="15.75">
      <c r="A17" s="59">
        <v>2</v>
      </c>
      <c r="B17" s="57" t="s">
        <v>20</v>
      </c>
      <c r="C17" s="7">
        <v>243863.39</v>
      </c>
      <c r="D17" s="32"/>
      <c r="E17" s="32"/>
      <c r="F17" s="8">
        <v>78156.083333333328</v>
      </c>
      <c r="G17" s="8">
        <v>78156.083333333328</v>
      </c>
      <c r="H17" s="25">
        <v>78156.083333333328</v>
      </c>
      <c r="I17" s="40">
        <v>9395.14</v>
      </c>
      <c r="J17" s="31">
        <f>C17-I17</f>
        <v>234468.25</v>
      </c>
      <c r="K17" s="31">
        <f>J17/3</f>
        <v>78156.083333333328</v>
      </c>
    </row>
    <row r="18" spans="1:14" customFormat="1" ht="15">
      <c r="A18" s="60"/>
      <c r="B18" s="58"/>
      <c r="C18" s="5">
        <f>C17/$C$33</f>
        <v>0.19702402044587419</v>
      </c>
      <c r="D18" s="33"/>
      <c r="E18" s="33"/>
      <c r="F18" s="6">
        <f>F17/$C$17</f>
        <v>0.32049125263670503</v>
      </c>
      <c r="G18" s="6">
        <f t="shared" ref="G18:I18" si="2">G17/$C$17</f>
        <v>0.32049125263670503</v>
      </c>
      <c r="H18" s="6">
        <f t="shared" si="2"/>
        <v>0.32049125263670503</v>
      </c>
      <c r="I18" s="41">
        <f t="shared" si="2"/>
        <v>3.8526242089884831E-2</v>
      </c>
    </row>
    <row r="19" spans="1:14" customFormat="1" ht="15.75">
      <c r="A19" s="59">
        <v>3</v>
      </c>
      <c r="B19" s="57" t="s">
        <v>21</v>
      </c>
      <c r="C19" s="7">
        <v>59523.58</v>
      </c>
      <c r="D19" s="4">
        <v>3600.36</v>
      </c>
      <c r="E19" s="8">
        <v>14439.06</v>
      </c>
      <c r="F19" s="8">
        <v>14439.06</v>
      </c>
      <c r="G19" s="8">
        <v>14439.06</v>
      </c>
      <c r="H19" s="25">
        <v>10750.42</v>
      </c>
      <c r="I19" s="42">
        <v>1855.62</v>
      </c>
      <c r="J19">
        <v>43317.18</v>
      </c>
    </row>
    <row r="20" spans="1:14" customFormat="1" ht="15">
      <c r="A20" s="60"/>
      <c r="B20" s="58"/>
      <c r="C20" s="5">
        <f>C19/$C$33</f>
        <v>4.8090757054314828E-2</v>
      </c>
      <c r="D20" s="6">
        <f>D19/$C$19</f>
        <v>6.0486281235100442E-2</v>
      </c>
      <c r="E20" s="6">
        <f t="shared" ref="E20:I20" si="3">E19/$C$19</f>
        <v>0.24257714337746486</v>
      </c>
      <c r="F20" s="6">
        <f t="shared" si="3"/>
        <v>0.24257714337746486</v>
      </c>
      <c r="G20" s="6">
        <f t="shared" si="3"/>
        <v>0.24257714337746486</v>
      </c>
      <c r="H20" s="6">
        <f t="shared" si="3"/>
        <v>0.18060775242349333</v>
      </c>
      <c r="I20" s="41">
        <f t="shared" si="3"/>
        <v>3.117453620901162E-2</v>
      </c>
      <c r="J20">
        <f>J19/3</f>
        <v>14439.06</v>
      </c>
    </row>
    <row r="21" spans="1:14" customFormat="1" ht="15.75">
      <c r="A21" s="59">
        <v>4</v>
      </c>
      <c r="B21" s="57" t="s">
        <v>22</v>
      </c>
      <c r="C21" s="7">
        <v>17983.64</v>
      </c>
      <c r="D21" s="8">
        <v>1744.79</v>
      </c>
      <c r="E21" s="8">
        <v>4715.8050000000003</v>
      </c>
      <c r="F21" s="8">
        <v>4715.8050000000003</v>
      </c>
      <c r="G21" s="8">
        <v>6807.25</v>
      </c>
      <c r="H21" s="34"/>
      <c r="I21" s="43"/>
    </row>
    <row r="22" spans="1:14" customFormat="1" ht="15">
      <c r="A22" s="60"/>
      <c r="B22" s="58"/>
      <c r="C22" s="5">
        <f>C21/$C$33</f>
        <v>1.4529483310517585E-2</v>
      </c>
      <c r="D22" s="6">
        <f>D21/$C$21</f>
        <v>9.7020959049447159E-2</v>
      </c>
      <c r="E22" s="6">
        <f t="shared" ref="E22:G22" si="4">E21/$C$21</f>
        <v>0.26222750232989545</v>
      </c>
      <c r="F22" s="6">
        <f t="shared" si="4"/>
        <v>0.26222750232989545</v>
      </c>
      <c r="G22" s="6">
        <f t="shared" si="4"/>
        <v>0.37852459235171526</v>
      </c>
      <c r="H22" s="35"/>
      <c r="I22" s="44"/>
    </row>
    <row r="23" spans="1:14" customFormat="1" ht="15.75">
      <c r="A23" s="59">
        <v>5</v>
      </c>
      <c r="B23" s="57" t="s">
        <v>23</v>
      </c>
      <c r="C23" s="7">
        <v>4158.46</v>
      </c>
      <c r="D23" s="32"/>
      <c r="E23" s="32"/>
      <c r="F23" s="32"/>
      <c r="G23" s="32"/>
      <c r="H23" s="34">
        <f>C23</f>
        <v>4158.46</v>
      </c>
      <c r="I23" s="43"/>
    </row>
    <row r="24" spans="1:14" customFormat="1" ht="15">
      <c r="A24" s="60"/>
      <c r="B24" s="58"/>
      <c r="C24" s="5">
        <f>C23/$C$33</f>
        <v>3.3597355800858422E-3</v>
      </c>
      <c r="D24" s="33"/>
      <c r="E24" s="33"/>
      <c r="F24" s="33"/>
      <c r="G24" s="33"/>
      <c r="H24" s="26">
        <f>H23/C23</f>
        <v>1</v>
      </c>
      <c r="I24" s="44"/>
    </row>
    <row r="25" spans="1:14" customFormat="1" ht="15.75">
      <c r="A25" s="59">
        <v>6</v>
      </c>
      <c r="B25" s="57" t="s">
        <v>24</v>
      </c>
      <c r="C25" s="7">
        <v>107353.8</v>
      </c>
      <c r="D25" s="32"/>
      <c r="E25" s="8">
        <v>5054.3978894639995</v>
      </c>
      <c r="F25" s="8">
        <v>32929.023333333338</v>
      </c>
      <c r="G25" s="8">
        <v>32929.023333333338</v>
      </c>
      <c r="H25" s="25">
        <v>32929.023333333338</v>
      </c>
      <c r="I25" s="40">
        <v>3512.36</v>
      </c>
    </row>
    <row r="26" spans="1:14" customFormat="1" ht="15">
      <c r="A26" s="60"/>
      <c r="B26" s="58"/>
      <c r="C26" s="5">
        <f>C25/$C$33</f>
        <v>8.6734123093024709E-2</v>
      </c>
      <c r="D26" s="33"/>
      <c r="E26" s="6">
        <f>E25/$C$25</f>
        <v>4.7081685878506391E-2</v>
      </c>
      <c r="F26" s="6">
        <f t="shared" ref="F26:I26" si="5">F25/$C$25</f>
        <v>0.30673365389332596</v>
      </c>
      <c r="G26" s="6">
        <f t="shared" si="5"/>
        <v>0.30673365389332596</v>
      </c>
      <c r="H26" s="6">
        <f t="shared" si="5"/>
        <v>0.30673365389332596</v>
      </c>
      <c r="I26" s="6">
        <f t="shared" si="5"/>
        <v>3.2717612231704885E-2</v>
      </c>
      <c r="M26">
        <v>74350.94</v>
      </c>
    </row>
    <row r="27" spans="1:14" customFormat="1" ht="15.75">
      <c r="A27" s="59">
        <v>7</v>
      </c>
      <c r="B27" s="57" t="s">
        <v>25</v>
      </c>
      <c r="C27" s="7">
        <v>516081.66</v>
      </c>
      <c r="D27" s="8">
        <v>43456.71</v>
      </c>
      <c r="E27" s="8">
        <v>43456.71</v>
      </c>
      <c r="F27" s="8">
        <v>105797.43333333333</v>
      </c>
      <c r="G27" s="8">
        <v>105797.43333333333</v>
      </c>
      <c r="H27" s="25">
        <v>161685.398333333</v>
      </c>
      <c r="I27" s="40">
        <v>55887.964999999997</v>
      </c>
      <c r="J27">
        <v>86913.42</v>
      </c>
      <c r="M27">
        <v>79085.13</v>
      </c>
    </row>
    <row r="28" spans="1:14" customFormat="1" ht="15">
      <c r="A28" s="60"/>
      <c r="B28" s="58"/>
      <c r="C28" s="5">
        <f>C27/$C$33</f>
        <v>0.41695673767013858</v>
      </c>
      <c r="D28" s="6">
        <f>D27/$C$27</f>
        <v>8.4205104285240445E-2</v>
      </c>
      <c r="E28" s="6">
        <f t="shared" ref="E28:I28" si="6">E27/$C$27</f>
        <v>8.4205104285240445E-2</v>
      </c>
      <c r="F28" s="6">
        <f t="shared" si="6"/>
        <v>0.20500134287533747</v>
      </c>
      <c r="G28" s="6">
        <f t="shared" si="6"/>
        <v>0.20500134287533747</v>
      </c>
      <c r="H28" s="6">
        <f t="shared" si="6"/>
        <v>0.31329421458870094</v>
      </c>
      <c r="I28" s="6">
        <f t="shared" si="6"/>
        <v>0.10829287171336412</v>
      </c>
      <c r="J28">
        <f>J27/2</f>
        <v>43456.71</v>
      </c>
      <c r="M28">
        <f>M27-M26</f>
        <v>4734.1900000000023</v>
      </c>
      <c r="N28">
        <f>M28/6</f>
        <v>789.03166666666709</v>
      </c>
    </row>
    <row r="29" spans="1:14" customFormat="1" ht="15.75">
      <c r="A29" s="59">
        <v>8</v>
      </c>
      <c r="B29" s="61" t="s">
        <v>26</v>
      </c>
      <c r="C29" s="7">
        <v>205924.58</v>
      </c>
      <c r="D29" s="8">
        <v>19063.413869264314</v>
      </c>
      <c r="E29" s="8">
        <f>25563.42+3435.43</f>
        <v>28998.85</v>
      </c>
      <c r="F29" s="8">
        <v>21355.33</v>
      </c>
      <c r="G29" s="8">
        <v>43732.61</v>
      </c>
      <c r="H29" s="8">
        <f>24505.7+6314.63</f>
        <v>30820.33</v>
      </c>
      <c r="I29" s="42">
        <v>61954.04</v>
      </c>
      <c r="J29">
        <v>317392.3</v>
      </c>
    </row>
    <row r="30" spans="1:14" customFormat="1" ht="15">
      <c r="A30" s="60"/>
      <c r="B30" s="62"/>
      <c r="C30" s="5">
        <f>C29/$C$33</f>
        <v>0.1663721998625052</v>
      </c>
      <c r="D30" s="6">
        <f>D29/$C$29</f>
        <v>9.2574737164763499E-2</v>
      </c>
      <c r="E30" s="6">
        <f t="shared" ref="E30:I30" si="7">E29/$C$29</f>
        <v>0.14082267401006718</v>
      </c>
      <c r="F30" s="6">
        <f t="shared" si="7"/>
        <v>0.10370461845788397</v>
      </c>
      <c r="G30" s="6">
        <f t="shared" si="7"/>
        <v>0.21237197618662135</v>
      </c>
      <c r="H30" s="6">
        <f t="shared" si="7"/>
        <v>0.14966804836994207</v>
      </c>
      <c r="I30" s="6">
        <f t="shared" si="7"/>
        <v>0.30085791603896922</v>
      </c>
      <c r="J30">
        <f>J29/3</f>
        <v>105797.43333333333</v>
      </c>
    </row>
    <row r="31" spans="1:14" customFormat="1" ht="15.75">
      <c r="A31" s="59">
        <v>9</v>
      </c>
      <c r="B31" s="61" t="s">
        <v>29</v>
      </c>
      <c r="C31" s="7">
        <v>3760.07</v>
      </c>
      <c r="D31" s="25"/>
      <c r="E31" s="24"/>
      <c r="F31" s="25"/>
      <c r="G31" s="24"/>
      <c r="H31" s="25"/>
      <c r="I31" s="38">
        <f>C31</f>
        <v>3760.07</v>
      </c>
    </row>
    <row r="32" spans="1:14" customFormat="1" ht="15">
      <c r="A32" s="60"/>
      <c r="B32" s="62"/>
      <c r="C32" s="5">
        <f>C31/$C$33</f>
        <v>3.037865210345506E-3</v>
      </c>
      <c r="D32" s="27"/>
      <c r="E32" s="29"/>
      <c r="F32" s="27"/>
      <c r="G32" s="29"/>
      <c r="H32" s="27"/>
      <c r="I32" s="39">
        <f>I31/C31</f>
        <v>1</v>
      </c>
    </row>
    <row r="33" spans="1:10" customFormat="1" ht="15.75">
      <c r="A33" s="68" t="s">
        <v>11</v>
      </c>
      <c r="B33" s="69"/>
      <c r="C33" s="10">
        <f>C15+C17+C19+C21+C23+C25+C27+C29+C31</f>
        <v>1237734.31</v>
      </c>
      <c r="D33" s="28">
        <f>D15+D17+D19+D21+D23+D25+D27+D29+D31</f>
        <v>75544.967913621032</v>
      </c>
      <c r="E33" s="28">
        <f t="shared" ref="E33:I33" si="8">E15+E17+E19+E21+E23+E25+E27+E29+E31</f>
        <v>103432.1562550232</v>
      </c>
      <c r="F33" s="28">
        <f t="shared" si="8"/>
        <v>274100.3953770579</v>
      </c>
      <c r="G33" s="28">
        <f t="shared" si="8"/>
        <v>300082.40531220433</v>
      </c>
      <c r="H33" s="28">
        <f t="shared" si="8"/>
        <v>338986.57810487848</v>
      </c>
      <c r="I33" s="28">
        <f t="shared" si="8"/>
        <v>145587.82487302276</v>
      </c>
      <c r="J33">
        <v>111775.93</v>
      </c>
    </row>
    <row r="34" spans="1:10" customFormat="1" ht="15.75">
      <c r="A34" s="11"/>
      <c r="B34" s="69" t="s">
        <v>12</v>
      </c>
      <c r="C34" s="69"/>
      <c r="D34" s="12">
        <f>D33/$C$33</f>
        <v>6.1034882287153397E-2</v>
      </c>
      <c r="E34" s="12">
        <f t="shared" ref="E34:I34" si="9">E33/$C$33</f>
        <v>8.3565717956887858E-2</v>
      </c>
      <c r="F34" s="12">
        <f t="shared" si="9"/>
        <v>0.22145333870324552</v>
      </c>
      <c r="G34" s="12">
        <f t="shared" si="9"/>
        <v>0.2424449277100546</v>
      </c>
      <c r="H34" s="12">
        <f t="shared" si="9"/>
        <v>0.27387669176341928</v>
      </c>
      <c r="I34" s="45">
        <f t="shared" si="9"/>
        <v>0.11762445598928477</v>
      </c>
      <c r="J34" s="36">
        <f>J33/2</f>
        <v>55887.964999999997</v>
      </c>
    </row>
    <row r="35" spans="1:10" customFormat="1" ht="15.75">
      <c r="A35" s="13"/>
      <c r="B35" s="70" t="s">
        <v>13</v>
      </c>
      <c r="C35" s="70"/>
      <c r="D35" s="14">
        <f>D33</f>
        <v>75544.967913621032</v>
      </c>
      <c r="E35" s="14">
        <f t="shared" ref="E35:I35" si="10">D35+E33</f>
        <v>178977.12416864425</v>
      </c>
      <c r="F35" s="14">
        <f t="shared" si="10"/>
        <v>453077.51954570215</v>
      </c>
      <c r="G35" s="14">
        <f t="shared" si="10"/>
        <v>753159.92485790653</v>
      </c>
      <c r="H35" s="14">
        <f t="shared" si="10"/>
        <v>1092146.5029627851</v>
      </c>
      <c r="I35" s="15">
        <f t="shared" si="10"/>
        <v>1237734.3278358078</v>
      </c>
    </row>
    <row r="36" spans="1:10" customFormat="1" ht="16.5" thickBot="1">
      <c r="A36" s="46"/>
      <c r="B36" s="71" t="s">
        <v>14</v>
      </c>
      <c r="C36" s="71"/>
      <c r="D36" s="47">
        <f t="shared" ref="D36:I36" si="11">D35/$C$33</f>
        <v>6.1034882287153397E-2</v>
      </c>
      <c r="E36" s="47">
        <f t="shared" si="11"/>
        <v>0.14460060024404126</v>
      </c>
      <c r="F36" s="47">
        <f t="shared" si="11"/>
        <v>0.36605393894728677</v>
      </c>
      <c r="G36" s="47">
        <f t="shared" si="11"/>
        <v>0.60849886665734143</v>
      </c>
      <c r="H36" s="47">
        <f t="shared" si="11"/>
        <v>0.88237555842076076</v>
      </c>
      <c r="I36" s="48">
        <f t="shared" si="11"/>
        <v>1.0000000144100456</v>
      </c>
    </row>
    <row r="37" spans="1:10" customFormat="1" ht="15">
      <c r="A37" s="16"/>
      <c r="B37" s="17"/>
      <c r="C37" s="17"/>
      <c r="D37" s="17"/>
      <c r="E37" s="17"/>
      <c r="F37" s="17"/>
      <c r="G37" s="17"/>
      <c r="H37" s="17"/>
      <c r="I37" s="17"/>
    </row>
    <row r="38" spans="1:10" customFormat="1" ht="15">
      <c r="A38" s="16"/>
      <c r="B38" s="17"/>
      <c r="C38" s="17"/>
      <c r="D38" s="17"/>
      <c r="E38" s="17"/>
      <c r="F38" s="17"/>
      <c r="G38" s="17"/>
      <c r="H38" s="17"/>
      <c r="I38" s="17"/>
    </row>
    <row r="39" spans="1:10" customFormat="1" ht="15">
      <c r="A39" s="16"/>
      <c r="B39" s="17"/>
      <c r="C39" s="17"/>
      <c r="D39" s="17"/>
      <c r="E39" s="17"/>
      <c r="F39" s="17"/>
      <c r="G39" s="17"/>
      <c r="H39" s="17"/>
      <c r="I39" s="17"/>
    </row>
    <row r="40" spans="1:10" customFormat="1" ht="15">
      <c r="A40" s="67"/>
      <c r="B40" s="67"/>
      <c r="C40" s="67"/>
      <c r="D40" s="67"/>
      <c r="E40" s="67"/>
      <c r="F40" s="67"/>
      <c r="G40" s="67"/>
      <c r="H40" s="67"/>
      <c r="I40" s="67"/>
    </row>
    <row r="41" spans="1:10" customFormat="1" ht="15">
      <c r="A41" s="63" t="s">
        <v>27</v>
      </c>
      <c r="B41" s="63"/>
      <c r="C41" s="63"/>
      <c r="D41" s="63"/>
      <c r="E41" s="63"/>
      <c r="F41" s="63"/>
      <c r="G41" s="63"/>
      <c r="H41" s="63"/>
      <c r="I41" s="63"/>
    </row>
    <row r="42" spans="1:10" customFormat="1" ht="15">
      <c r="A42" s="64" t="s">
        <v>15</v>
      </c>
      <c r="B42" s="64"/>
      <c r="C42" s="64"/>
      <c r="D42" s="64"/>
      <c r="E42" s="64"/>
      <c r="F42" s="64"/>
      <c r="G42" s="64"/>
      <c r="H42" s="64"/>
      <c r="I42" s="64"/>
    </row>
    <row r="43" spans="1:10" customFormat="1" ht="15">
      <c r="A43" s="64" t="s">
        <v>28</v>
      </c>
      <c r="B43" s="64"/>
      <c r="C43" s="64"/>
      <c r="D43" s="64"/>
      <c r="E43" s="64"/>
      <c r="F43" s="64"/>
      <c r="G43" s="64"/>
      <c r="H43" s="64"/>
      <c r="I43" s="64"/>
    </row>
    <row r="44" spans="1:10" customFormat="1">
      <c r="A44" s="2"/>
      <c r="B44" s="2"/>
      <c r="C44" s="2"/>
      <c r="D44" s="65"/>
      <c r="E44" s="65"/>
      <c r="F44" s="65"/>
      <c r="G44" s="2"/>
      <c r="H44" s="2"/>
      <c r="I44" s="2"/>
    </row>
  </sheetData>
  <mergeCells count="42">
    <mergeCell ref="A15:A16"/>
    <mergeCell ref="B15:B16"/>
    <mergeCell ref="B17:B18"/>
    <mergeCell ref="A17:A18"/>
    <mergeCell ref="A19:A20"/>
    <mergeCell ref="B19:B20"/>
    <mergeCell ref="D44:F44"/>
    <mergeCell ref="A8:I8"/>
    <mergeCell ref="A40:I40"/>
    <mergeCell ref="A33:B33"/>
    <mergeCell ref="B34:C34"/>
    <mergeCell ref="B35:C35"/>
    <mergeCell ref="B36:C36"/>
    <mergeCell ref="D13:I13"/>
    <mergeCell ref="B25:B26"/>
    <mergeCell ref="A27:A28"/>
    <mergeCell ref="B27:B28"/>
    <mergeCell ref="A29:A30"/>
    <mergeCell ref="B29:B30"/>
    <mergeCell ref="A31:A32"/>
    <mergeCell ref="B31:B32"/>
    <mergeCell ref="A41:I41"/>
    <mergeCell ref="A42:I42"/>
    <mergeCell ref="A43:I43"/>
    <mergeCell ref="B21:B22"/>
    <mergeCell ref="A21:A22"/>
    <mergeCell ref="A23:A24"/>
    <mergeCell ref="B23:B24"/>
    <mergeCell ref="A25:A26"/>
    <mergeCell ref="A13:A14"/>
    <mergeCell ref="B13:B14"/>
    <mergeCell ref="C13:C14"/>
    <mergeCell ref="A1:I1"/>
    <mergeCell ref="A7:I7"/>
    <mergeCell ref="A9:I9"/>
    <mergeCell ref="A11:E11"/>
    <mergeCell ref="A12:I12"/>
    <mergeCell ref="A6:I6"/>
    <mergeCell ref="A5:I5"/>
    <mergeCell ref="A4:I4"/>
    <mergeCell ref="A3:I3"/>
    <mergeCell ref="A2:I2"/>
  </mergeCells>
  <printOptions horizontalCentered="1"/>
  <pageMargins left="0.39370078740157483" right="0.39370078740157483" top="0.31496062992125984" bottom="0.31496062992125984" header="0.31496062992125984" footer="0.31496062992125984"/>
  <pageSetup paperSize="9" scale="73" fitToHeight="0" pageOrder="overThenDown" orientation="landscape" useFirstPageNumber="1" r:id="rId1"/>
  <headerFooter>
    <oddFooter>&amp;CPágina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6793</TotalTime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2</vt:i4>
      </vt:variant>
      <vt:variant>
        <vt:lpstr>Intervalos com nome</vt:lpstr>
      </vt:variant>
      <vt:variant>
        <vt:i4>1</vt:i4>
      </vt:variant>
    </vt:vector>
  </HeadingPairs>
  <TitlesOfParts>
    <vt:vector size="3" baseType="lpstr">
      <vt:lpstr>Planilha5</vt:lpstr>
      <vt:lpstr>Planilha10</vt:lpstr>
      <vt:lpstr>Planilha10!Área_de_Impressão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Raffaella Ferreira</dc:creator>
  <cp:lastModifiedBy>Laís Sampaio Machado</cp:lastModifiedBy>
  <cp:revision>524</cp:revision>
  <cp:lastPrinted>2021-10-04T22:42:53Z</cp:lastPrinted>
  <dcterms:created xsi:type="dcterms:W3CDTF">2016-03-23T10:09:33Z</dcterms:created>
  <dcterms:modified xsi:type="dcterms:W3CDTF">2021-10-05T20:00:13Z</dcterms:modified>
</cp:coreProperties>
</file>